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DATA" sheetId="1" r:id="rId4"/>
    <sheet state="hidden" name="DXDYDZ" sheetId="2" r:id="rId5"/>
    <sheet state="visible" name="GEO -&gt; XYZ" sheetId="3" r:id="rId6"/>
    <sheet state="visible" name="XYZ -&gt; GEO" sheetId="4" r:id="rId7"/>
    <sheet state="visible" name="GEO -&gt; enu" sheetId="5" r:id="rId8"/>
    <sheet state="visible" name="enu -&gt; GEO" sheetId="6" r:id="rId9"/>
    <sheet state="visible" name="Sistema 1 -&gt; Sistema 2" sheetId="7" r:id="rId10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8">
      <text>
        <t xml:space="preserve">Informe o ângulo da seguinte forma:
17°34'01,12" S
-17,340112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7">
      <text>
        <t xml:space="preserve">Informe o ângulo da seguinte forma:
17°34'01,12" S
-17,340112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9">
      <text>
        <t xml:space="preserve">Informe o ângulo da seguinte forma:
17°34'01,12" S
-17,340112</t>
      </text>
    </comment>
  </commentList>
</comments>
</file>

<file path=xl/sharedStrings.xml><?xml version="1.0" encoding="utf-8"?>
<sst xmlns="http://schemas.openxmlformats.org/spreadsheetml/2006/main" count="185" uniqueCount="73">
  <si>
    <t>NOME</t>
  </si>
  <si>
    <t>a</t>
  </si>
  <si>
    <t>achatamento</t>
  </si>
  <si>
    <t>SIRGAS 2000</t>
  </si>
  <si>
    <t>SAD69</t>
  </si>
  <si>
    <t>CÓRREGO ALEGRE</t>
  </si>
  <si>
    <t>WGS 84</t>
  </si>
  <si>
    <t>SISTEMA 1 -&gt; SISTEMA 2</t>
  </si>
  <si>
    <t>DX</t>
  </si>
  <si>
    <t>DY</t>
  </si>
  <si>
    <t>DZ</t>
  </si>
  <si>
    <t>SIRGAS 2000-SIRGAS 2000</t>
  </si>
  <si>
    <t>SIRGAS 2000-SAD69</t>
  </si>
  <si>
    <t>SIRGAS 2000-CÓRREGO ALEGRE</t>
  </si>
  <si>
    <t>SIRGAS 2000-WGS 84</t>
  </si>
  <si>
    <t>SAD69-SIRGAS 2000</t>
  </si>
  <si>
    <t>SAD69-SAD69</t>
  </si>
  <si>
    <t>SAD69-CÓRREGO ALEGRE</t>
  </si>
  <si>
    <t>SAD69-WGS 84</t>
  </si>
  <si>
    <t>CÓRREGO ALEGRE-SIRGAS 2000</t>
  </si>
  <si>
    <t>CÓRREGO ALEGRE-SAD69</t>
  </si>
  <si>
    <t>CÓRREGO ALEGRE-CÓRREGO ALEGRE</t>
  </si>
  <si>
    <t>CÓRREGO ALEGRE-WGS 84</t>
  </si>
  <si>
    <t>WGS 84-SIRGAS 2000</t>
  </si>
  <si>
    <t>WGS 84-SAD69</t>
  </si>
  <si>
    <t>WGS 84-CÓRREGO ALEGRE</t>
  </si>
  <si>
    <t>WGS 84-WGS 84</t>
  </si>
  <si>
    <t>DATUM:</t>
  </si>
  <si>
    <t>b</t>
  </si>
  <si>
    <t>e²</t>
  </si>
  <si>
    <t>N</t>
  </si>
  <si>
    <t>Latitude</t>
  </si>
  <si>
    <t>Longitude</t>
  </si>
  <si>
    <t>h</t>
  </si>
  <si>
    <t>Lat Decimal</t>
  </si>
  <si>
    <t>Long Decimal</t>
  </si>
  <si>
    <t>X</t>
  </si>
  <si>
    <t>Y</t>
  </si>
  <si>
    <t>Z</t>
  </si>
  <si>
    <t>e'²</t>
  </si>
  <si>
    <t>Latitude Inicial</t>
  </si>
  <si>
    <t>Latitude Final</t>
  </si>
  <si>
    <t>e</t>
  </si>
  <si>
    <t>n</t>
  </si>
  <si>
    <t>=</t>
  </si>
  <si>
    <t>+</t>
  </si>
  <si>
    <t>u</t>
  </si>
  <si>
    <t>VERTICE DE ORIGEM</t>
  </si>
  <si>
    <t>VERTICE DE INTERESSE</t>
  </si>
  <si>
    <r>
      <rPr>
        <rFont val="Calibri"/>
        <b/>
        <color theme="0"/>
        <sz val="11.0"/>
      </rPr>
      <t>Latitude (</t>
    </r>
    <r>
      <rPr>
        <rFont val="Symbol"/>
        <b/>
        <color theme="0"/>
        <sz val="11.0"/>
      </rPr>
      <t>j</t>
    </r>
    <r>
      <rPr>
        <rFont val="Symbol"/>
        <b/>
        <color theme="0"/>
        <sz val="11.0"/>
        <vertAlign val="subscript"/>
      </rPr>
      <t>0</t>
    </r>
    <r>
      <rPr>
        <rFont val="Calibri"/>
        <b/>
        <color theme="0"/>
        <sz val="11.0"/>
      </rPr>
      <t>)</t>
    </r>
  </si>
  <si>
    <r>
      <rPr>
        <rFont val="Calibri"/>
        <b/>
        <color theme="0"/>
        <sz val="11.0"/>
      </rPr>
      <t>Latitude (</t>
    </r>
    <r>
      <rPr>
        <rFont val="Symbol"/>
        <b/>
        <color theme="0"/>
        <sz val="11.0"/>
      </rPr>
      <t>j</t>
    </r>
    <r>
      <rPr>
        <rFont val="Calibri"/>
        <b/>
        <color theme="0"/>
        <sz val="11.0"/>
      </rPr>
      <t>)</t>
    </r>
  </si>
  <si>
    <r>
      <rPr>
        <rFont val="Calibri"/>
        <b/>
        <color theme="0"/>
        <sz val="11.0"/>
      </rPr>
      <t>Longitude (</t>
    </r>
    <r>
      <rPr>
        <rFont val="Symbol"/>
        <b/>
        <color theme="0"/>
        <sz val="11.0"/>
      </rPr>
      <t>l</t>
    </r>
    <r>
      <rPr>
        <rFont val="Symbol"/>
        <b/>
        <color theme="0"/>
        <sz val="11.0"/>
        <vertAlign val="subscript"/>
      </rPr>
      <t>0</t>
    </r>
    <r>
      <rPr>
        <rFont val="Calibri"/>
        <b/>
        <color theme="0"/>
        <sz val="11.0"/>
      </rPr>
      <t>)</t>
    </r>
  </si>
  <si>
    <r>
      <rPr>
        <rFont val="Calibri"/>
        <b/>
        <color theme="0"/>
        <sz val="11.0"/>
      </rPr>
      <t>Longitude (</t>
    </r>
    <r>
      <rPr>
        <rFont val="Symbol"/>
        <b/>
        <color theme="0"/>
        <sz val="11.0"/>
      </rPr>
      <t>l</t>
    </r>
    <r>
      <rPr>
        <rFont val="Calibri"/>
        <b/>
        <color theme="0"/>
        <sz val="11.0"/>
      </rPr>
      <t>)</t>
    </r>
  </si>
  <si>
    <r>
      <rPr>
        <rFont val="Calibri"/>
        <b/>
        <color theme="0"/>
        <sz val="11.0"/>
      </rPr>
      <t>h</t>
    </r>
    <r>
      <rPr>
        <rFont val="Calibri"/>
        <b/>
        <color theme="0"/>
        <sz val="11.0"/>
        <vertAlign val="subscript"/>
      </rPr>
      <t>0</t>
    </r>
  </si>
  <si>
    <r>
      <rPr>
        <rFont val="Calibri"/>
        <b/>
        <color theme="0"/>
        <sz val="11.0"/>
      </rPr>
      <t>N</t>
    </r>
    <r>
      <rPr>
        <rFont val="Calibri"/>
        <b/>
        <color theme="0"/>
        <sz val="11.0"/>
        <vertAlign val="subscript"/>
      </rPr>
      <t>0</t>
    </r>
  </si>
  <si>
    <r>
      <rPr>
        <rFont val="Calibri"/>
        <b/>
        <color theme="0"/>
        <sz val="11.0"/>
      </rPr>
      <t>X</t>
    </r>
    <r>
      <rPr>
        <rFont val="Calibri"/>
        <b/>
        <color theme="0"/>
        <sz val="11.0"/>
        <vertAlign val="subscript"/>
      </rPr>
      <t>0</t>
    </r>
  </si>
  <si>
    <r>
      <rPr>
        <rFont val="Calibri"/>
        <b/>
        <color theme="0"/>
        <sz val="11.0"/>
      </rPr>
      <t>Y</t>
    </r>
    <r>
      <rPr>
        <rFont val="Calibri"/>
        <b/>
        <color theme="0"/>
        <sz val="11.0"/>
        <vertAlign val="subscript"/>
      </rPr>
      <t>0</t>
    </r>
  </si>
  <si>
    <r>
      <rPr>
        <rFont val="Calibri"/>
        <b/>
        <color theme="0"/>
        <sz val="11.0"/>
      </rPr>
      <t>Z</t>
    </r>
    <r>
      <rPr>
        <rFont val="Calibri"/>
        <b/>
        <color theme="0"/>
        <sz val="11.0"/>
        <vertAlign val="subscript"/>
      </rPr>
      <t>0</t>
    </r>
  </si>
  <si>
    <r>
      <rPr>
        <rFont val="Calibri"/>
        <b/>
        <color theme="0"/>
        <sz val="14.0"/>
      </rPr>
      <t>e</t>
    </r>
    <r>
      <rPr>
        <rFont val="Calibri"/>
        <b/>
        <color theme="0"/>
        <sz val="14.0"/>
        <vertAlign val="subscript"/>
      </rPr>
      <t>0</t>
    </r>
  </si>
  <si>
    <r>
      <rPr>
        <rFont val="Calibri"/>
        <b/>
        <color theme="0"/>
        <sz val="14.0"/>
      </rPr>
      <t>n</t>
    </r>
    <r>
      <rPr>
        <rFont val="Calibri"/>
        <b/>
        <color theme="0"/>
        <sz val="14.0"/>
        <vertAlign val="subscript"/>
      </rPr>
      <t>0</t>
    </r>
  </si>
  <si>
    <r>
      <rPr>
        <rFont val="Calibri"/>
        <b/>
        <color theme="0"/>
        <sz val="14.0"/>
      </rPr>
      <t>u</t>
    </r>
    <r>
      <rPr>
        <rFont val="Calibri"/>
        <b/>
        <color theme="0"/>
        <sz val="14.0"/>
        <vertAlign val="subscript"/>
      </rPr>
      <t>0</t>
    </r>
  </si>
  <si>
    <r>
      <rPr>
        <rFont val="Calibri"/>
        <b/>
        <color theme="0"/>
        <sz val="11.0"/>
      </rPr>
      <t>Latitude (</t>
    </r>
    <r>
      <rPr>
        <rFont val="Symbol"/>
        <b/>
        <color theme="0"/>
        <sz val="11.0"/>
      </rPr>
      <t>j</t>
    </r>
    <r>
      <rPr>
        <rFont val="Symbol"/>
        <b/>
        <color theme="0"/>
        <sz val="11.0"/>
        <vertAlign val="subscript"/>
      </rPr>
      <t>0</t>
    </r>
    <r>
      <rPr>
        <rFont val="Calibri"/>
        <b/>
        <color theme="0"/>
        <sz val="11.0"/>
      </rPr>
      <t>)</t>
    </r>
  </si>
  <si>
    <r>
      <rPr>
        <rFont val="Calibri"/>
        <b/>
        <color theme="0"/>
        <sz val="11.0"/>
      </rPr>
      <t>Longitude (</t>
    </r>
    <r>
      <rPr>
        <rFont val="Symbol"/>
        <b/>
        <color theme="0"/>
        <sz val="11.0"/>
      </rPr>
      <t>l</t>
    </r>
    <r>
      <rPr>
        <rFont val="Symbol"/>
        <b/>
        <color theme="0"/>
        <sz val="11.0"/>
        <vertAlign val="subscript"/>
      </rPr>
      <t>0</t>
    </r>
    <r>
      <rPr>
        <rFont val="Calibri"/>
        <b/>
        <color theme="0"/>
        <sz val="11.0"/>
      </rPr>
      <t>)</t>
    </r>
  </si>
  <si>
    <r>
      <rPr>
        <rFont val="Calibri"/>
        <b/>
        <color theme="0"/>
        <sz val="11.0"/>
      </rPr>
      <t>h</t>
    </r>
    <r>
      <rPr>
        <rFont val="Calibri"/>
        <b/>
        <color theme="0"/>
        <sz val="11.0"/>
        <vertAlign val="subscript"/>
      </rPr>
      <t>0</t>
    </r>
  </si>
  <si>
    <r>
      <rPr>
        <rFont val="Calibri"/>
        <b/>
        <color theme="0"/>
        <sz val="11.0"/>
      </rPr>
      <t>N</t>
    </r>
    <r>
      <rPr>
        <rFont val="Calibri"/>
        <b/>
        <color theme="0"/>
        <sz val="11.0"/>
        <vertAlign val="subscript"/>
      </rPr>
      <t>0</t>
    </r>
  </si>
  <si>
    <r>
      <rPr>
        <rFont val="Calibri"/>
        <b/>
        <color theme="0"/>
        <sz val="11.0"/>
      </rPr>
      <t>X</t>
    </r>
    <r>
      <rPr>
        <rFont val="Calibri"/>
        <b/>
        <color theme="0"/>
        <sz val="11.0"/>
        <vertAlign val="subscript"/>
      </rPr>
      <t>0</t>
    </r>
  </si>
  <si>
    <r>
      <rPr>
        <rFont val="Calibri"/>
        <b/>
        <color theme="0"/>
        <sz val="11.0"/>
      </rPr>
      <t>Y</t>
    </r>
    <r>
      <rPr>
        <rFont val="Calibri"/>
        <b/>
        <color theme="0"/>
        <sz val="11.0"/>
        <vertAlign val="subscript"/>
      </rPr>
      <t>0</t>
    </r>
  </si>
  <si>
    <r>
      <rPr>
        <rFont val="Calibri"/>
        <b/>
        <color theme="0"/>
        <sz val="11.0"/>
      </rPr>
      <t>Z</t>
    </r>
    <r>
      <rPr>
        <rFont val="Calibri"/>
        <b/>
        <color theme="0"/>
        <sz val="11.0"/>
        <vertAlign val="subscript"/>
      </rPr>
      <t>0</t>
    </r>
  </si>
  <si>
    <r>
      <rPr>
        <rFont val="Calibri"/>
        <b/>
        <color theme="0"/>
        <sz val="14.0"/>
      </rPr>
      <t>e</t>
    </r>
    <r>
      <rPr>
        <rFont val="Calibri"/>
        <b/>
        <color theme="0"/>
        <sz val="14.0"/>
        <vertAlign val="subscript"/>
      </rPr>
      <t>0</t>
    </r>
  </si>
  <si>
    <r>
      <rPr>
        <rFont val="Calibri"/>
        <b/>
        <color theme="0"/>
        <sz val="14.0"/>
      </rPr>
      <t>n</t>
    </r>
    <r>
      <rPr>
        <rFont val="Calibri"/>
        <b/>
        <color theme="0"/>
        <sz val="14.0"/>
        <vertAlign val="subscript"/>
      </rPr>
      <t>0</t>
    </r>
  </si>
  <si>
    <r>
      <rPr>
        <rFont val="Calibri"/>
        <b/>
        <color theme="0"/>
        <sz val="14.0"/>
      </rPr>
      <t>u</t>
    </r>
    <r>
      <rPr>
        <rFont val="Calibri"/>
        <b/>
        <color theme="0"/>
        <sz val="14.0"/>
        <vertAlign val="subscript"/>
      </rPr>
      <t>0</t>
    </r>
  </si>
  <si>
    <t>SISTEMA 1</t>
  </si>
  <si>
    <t>SISTEMA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</si>
</sst>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0.0"/>
    <numFmt numFmtId="165" formatCode="0.000000000000000"/>
    <numFmt numFmtId="166" formatCode="0.000"/>
    <numFmt numFmtId="167" formatCode="0.0000"/>
    <numFmt numFmtId="168" formatCode="0.00000000"/>
    <numFmt numFmtId="169" formatCode="_-* #,##0.00_-;\-* #,##0.00_-;_-* &quot;-&quot;??_-;_-@"/>
    <numFmt numFmtId="170" formatCode="0.000000"/>
    <numFmt numFmtId="171" formatCode="_-* #,##0.000000_-;\-* #,##0.000000_-;_-* &quot;-&quot;??????_-;_-@"/>
  </numFmts>
  <fonts count="8">
    <font>
      <sz val="11.0"/>
      <color theme="1"/>
      <name val="Calibri"/>
      <scheme val="minor"/>
    </font>
    <font>
      <b/>
      <sz val="11.0"/>
      <color theme="0"/>
      <name val="Calibri"/>
    </font>
    <font>
      <sz val="11.0"/>
      <color theme="1"/>
      <name val="Calibri"/>
    </font>
    <font>
      <b/>
      <sz val="12.0"/>
      <color theme="0"/>
      <name val="Calibri"/>
    </font>
    <font>
      <color theme="1"/>
      <name val="Calibri"/>
      <scheme val="minor"/>
    </font>
    <font/>
    <font>
      <b/>
      <sz val="14.0"/>
      <color theme="0"/>
      <name val="Calibri"/>
    </font>
    <font>
      <b/>
      <sz val="16.0"/>
      <color theme="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1F3864"/>
        <bgColor rgb="FF1F3864"/>
      </patternFill>
    </fill>
    <fill>
      <patternFill patternType="solid">
        <fgColor rgb="FF0C0C0C"/>
        <bgColor rgb="FF0C0C0C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/>
      <bottom/>
    </border>
    <border>
      <right style="medium">
        <color rgb="FF000000"/>
      </right>
    </border>
    <border>
      <left style="medium">
        <color rgb="FF000000"/>
      </left>
      <right/>
      <top/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top/>
      <bottom/>
    </border>
    <border>
      <right style="thick">
        <color rgb="FF000000"/>
      </right>
    </border>
    <border>
      <left style="thick">
        <color rgb="FF000000"/>
      </left>
      <right style="thick">
        <color rgb="FF000000"/>
      </right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/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0" fontId="2" numFmtId="0" xfId="0" applyBorder="1" applyFont="1"/>
    <xf borderId="1" fillId="0" fontId="2" numFmtId="164" xfId="0" applyBorder="1" applyFont="1" applyNumberFormat="1"/>
    <xf borderId="1" fillId="0" fontId="2" numFmtId="165" xfId="0" applyBorder="1" applyFont="1" applyNumberFormat="1"/>
    <xf borderId="2" fillId="3" fontId="3" numFmtId="0" xfId="0" applyAlignment="1" applyBorder="1" applyFill="1" applyFont="1">
      <alignment horizontal="center" vertical="center"/>
    </xf>
    <xf borderId="2" fillId="0" fontId="2" numFmtId="0" xfId="0" applyBorder="1" applyFont="1"/>
    <xf borderId="2" fillId="0" fontId="2" numFmtId="166" xfId="0" applyBorder="1" applyFont="1" applyNumberFormat="1"/>
    <xf borderId="3" fillId="2" fontId="1" numFmtId="0" xfId="0" applyBorder="1" applyFont="1"/>
    <xf borderId="4" fillId="0" fontId="2" numFmtId="0" xfId="0" applyBorder="1" applyFont="1"/>
    <xf borderId="5" fillId="2" fontId="1" numFmtId="0" xfId="0" applyBorder="1" applyFont="1"/>
    <xf borderId="6" fillId="0" fontId="2" numFmtId="167" xfId="0" applyBorder="1" applyFont="1" applyNumberFormat="1"/>
    <xf borderId="6" fillId="0" fontId="2" numFmtId="165" xfId="0" applyBorder="1" applyFont="1" applyNumberFormat="1"/>
    <xf borderId="6" fillId="0" fontId="2" numFmtId="0" xfId="0" applyBorder="1" applyFont="1"/>
    <xf borderId="7" fillId="2" fontId="1" numFmtId="0" xfId="0" applyBorder="1" applyFont="1"/>
    <xf borderId="8" fillId="0" fontId="2" numFmtId="0" xfId="0" applyBorder="1" applyFont="1"/>
    <xf borderId="9" fillId="3" fontId="1" numFmtId="0" xfId="0" applyBorder="1" applyFont="1"/>
    <xf borderId="9" fillId="3" fontId="2" numFmtId="0" xfId="0" applyBorder="1" applyFont="1"/>
    <xf borderId="4" fillId="0" fontId="2" numFmtId="168" xfId="0" applyBorder="1" applyFont="1" applyNumberFormat="1"/>
    <xf borderId="0" fillId="0" fontId="4" numFmtId="0" xfId="0" applyFont="1"/>
    <xf borderId="6" fillId="0" fontId="2" numFmtId="168" xfId="0" applyBorder="1" applyFont="1" applyNumberFormat="1"/>
    <xf borderId="4" fillId="0" fontId="2" numFmtId="169" xfId="0" applyBorder="1" applyFont="1" applyNumberFormat="1"/>
    <xf borderId="6" fillId="0" fontId="2" numFmtId="169" xfId="0" applyBorder="1" applyFont="1" applyNumberFormat="1"/>
    <xf borderId="8" fillId="0" fontId="2" numFmtId="169" xfId="0" applyBorder="1" applyFont="1" applyNumberFormat="1"/>
    <xf borderId="6" fillId="0" fontId="2" numFmtId="164" xfId="0" applyBorder="1" applyFont="1" applyNumberFormat="1"/>
    <xf borderId="9" fillId="3" fontId="2" numFmtId="169" xfId="0" applyBorder="1" applyFont="1" applyNumberFormat="1"/>
    <xf borderId="0" fillId="0" fontId="2" numFmtId="170" xfId="0" applyFont="1" applyNumberFormat="1"/>
    <xf borderId="0" fillId="0" fontId="2" numFmtId="171" xfId="0" applyFont="1" applyNumberFormat="1"/>
    <xf borderId="10" fillId="0" fontId="2" numFmtId="0" xfId="0" applyBorder="1" applyFont="1"/>
    <xf borderId="11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10" fillId="0" fontId="2" numFmtId="0" xfId="0" applyAlignment="1" applyBorder="1" applyFont="1">
      <alignment horizontal="center" vertical="center"/>
    </xf>
    <xf borderId="11" fillId="0" fontId="2" numFmtId="169" xfId="0" applyAlignment="1" applyBorder="1" applyFont="1" applyNumberFormat="1">
      <alignment horizontal="center" vertical="center"/>
    </xf>
    <xf borderId="11" fillId="0" fontId="2" numFmtId="2" xfId="0" applyAlignment="1" applyBorder="1" applyFont="1" applyNumberFormat="1">
      <alignment horizontal="center" vertical="center"/>
    </xf>
    <xf quotePrefix="1" borderId="11" fillId="0" fontId="2" numFmtId="0" xfId="0" applyAlignment="1" applyBorder="1" applyFont="1">
      <alignment horizontal="center" vertical="center"/>
    </xf>
    <xf borderId="12" fillId="2" fontId="1" numFmtId="0" xfId="0" applyAlignment="1" applyBorder="1" applyFont="1">
      <alignment horizontal="center"/>
    </xf>
    <xf borderId="13" fillId="0" fontId="5" numFmtId="0" xfId="0" applyBorder="1" applyFont="1"/>
    <xf borderId="14" fillId="0" fontId="2" numFmtId="0" xfId="0" applyBorder="1" applyFont="1"/>
    <xf borderId="0" fillId="0" fontId="2" numFmtId="0" xfId="0" applyFont="1"/>
    <xf borderId="0" fillId="0" fontId="2" numFmtId="169" xfId="0" applyAlignment="1" applyFont="1" applyNumberFormat="1">
      <alignment horizontal="center" vertical="center"/>
    </xf>
    <xf borderId="15" fillId="0" fontId="2" numFmtId="0" xfId="0" applyBorder="1" applyFont="1"/>
    <xf borderId="16" fillId="0" fontId="2" numFmtId="0" xfId="0" applyBorder="1" applyFont="1"/>
    <xf borderId="3" fillId="2" fontId="6" numFmtId="0" xfId="0" applyBorder="1" applyFont="1"/>
    <xf borderId="4" fillId="0" fontId="2" numFmtId="2" xfId="0" applyBorder="1" applyFont="1" applyNumberFormat="1"/>
    <xf borderId="5" fillId="2" fontId="6" numFmtId="0" xfId="0" applyBorder="1" applyFont="1"/>
    <xf borderId="7" fillId="2" fontId="6" numFmtId="0" xfId="0" applyBorder="1" applyFont="1"/>
    <xf borderId="17" fillId="3" fontId="7" numFmtId="0" xfId="0" applyAlignment="1" applyBorder="1" applyFont="1">
      <alignment horizontal="center"/>
    </xf>
    <xf borderId="18" fillId="0" fontId="5" numFmtId="0" xfId="0" applyBorder="1" applyFont="1"/>
    <xf borderId="5" fillId="3" fontId="1" numFmtId="0" xfId="0" applyBorder="1" applyFont="1"/>
    <xf borderId="19" fillId="3" fontId="2" numFmtId="0" xfId="0" applyBorder="1" applyFont="1"/>
    <xf borderId="5" fillId="3" fontId="2" numFmtId="0" xfId="0" applyBorder="1" applyFont="1"/>
    <xf borderId="19" fillId="3" fontId="2" numFmtId="169" xfId="0" applyBorder="1" applyFont="1" applyNumberFormat="1"/>
    <xf borderId="12" fillId="3" fontId="6" numFmtId="0" xfId="0" applyAlignment="1" applyBorder="1" applyFont="1">
      <alignment horizontal="center"/>
    </xf>
    <xf borderId="6" fillId="0" fontId="2" numFmtId="166" xfId="0" applyBorder="1" applyFont="1" applyNumberFormat="1"/>
    <xf borderId="8" fillId="0" fontId="2" numFmtId="166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9.43"/>
    <col customWidth="1" min="3" max="3" width="18.57"/>
    <col customWidth="1" min="4" max="26" width="8.71"/>
  </cols>
  <sheetData>
    <row r="1" ht="14.25" customHeight="1">
      <c r="A1" s="1" t="s">
        <v>0</v>
      </c>
      <c r="B1" s="1" t="s">
        <v>1</v>
      </c>
      <c r="C1" s="1" t="s">
        <v>2</v>
      </c>
    </row>
    <row r="2" ht="14.25" customHeight="1">
      <c r="A2" s="2" t="s">
        <v>3</v>
      </c>
      <c r="B2" s="3">
        <v>6378137.0</v>
      </c>
      <c r="C2" s="4">
        <f>1/298.257222101</f>
        <v>0.003352810681</v>
      </c>
    </row>
    <row r="3" ht="14.25" customHeight="1">
      <c r="A3" s="2" t="s">
        <v>4</v>
      </c>
      <c r="B3" s="3">
        <v>6378160.0</v>
      </c>
      <c r="C3" s="4">
        <f>1/298.25</f>
        <v>0.003352891869</v>
      </c>
    </row>
    <row r="4" ht="14.25" customHeight="1">
      <c r="A4" s="2" t="s">
        <v>5</v>
      </c>
      <c r="B4" s="3">
        <v>6378388.0</v>
      </c>
      <c r="C4" s="4">
        <f>1/297</f>
        <v>0.003367003367</v>
      </c>
    </row>
    <row r="5" ht="14.25" customHeight="1">
      <c r="A5" s="2" t="s">
        <v>6</v>
      </c>
      <c r="B5" s="3">
        <v>6378137.0</v>
      </c>
      <c r="C5" s="4">
        <f>1/298.257223563</f>
        <v>0.003352810665</v>
      </c>
    </row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2.29"/>
    <col customWidth="1" min="2" max="2" width="9.0"/>
    <col customWidth="1" min="3" max="3" width="9.14"/>
    <col customWidth="1" min="4" max="4" width="9.0"/>
    <col customWidth="1" min="5" max="26" width="8.71"/>
  </cols>
  <sheetData>
    <row r="1" ht="14.25" customHeight="1">
      <c r="A1" s="5" t="s">
        <v>7</v>
      </c>
      <c r="B1" s="5" t="s">
        <v>8</v>
      </c>
      <c r="C1" s="5" t="s">
        <v>9</v>
      </c>
      <c r="D1" s="5" t="s">
        <v>10</v>
      </c>
    </row>
    <row r="2" ht="14.25" customHeight="1">
      <c r="A2" s="6" t="s">
        <v>11</v>
      </c>
      <c r="B2" s="7">
        <v>0.0</v>
      </c>
      <c r="C2" s="7">
        <v>0.0</v>
      </c>
      <c r="D2" s="7">
        <v>0.0</v>
      </c>
    </row>
    <row r="3" ht="14.25" customHeight="1">
      <c r="A3" s="6" t="s">
        <v>12</v>
      </c>
      <c r="B3" s="7">
        <v>67.384</v>
      </c>
      <c r="C3" s="7">
        <v>-3.879</v>
      </c>
      <c r="D3" s="7">
        <v>38.223</v>
      </c>
    </row>
    <row r="4" ht="14.25" customHeight="1">
      <c r="A4" s="6" t="s">
        <v>13</v>
      </c>
      <c r="B4" s="7">
        <v>206.048</v>
      </c>
      <c r="C4" s="7">
        <v>-168.279</v>
      </c>
      <c r="D4" s="7">
        <v>3.823</v>
      </c>
    </row>
    <row r="5" ht="14.25" customHeight="1">
      <c r="A5" s="6" t="s">
        <v>14</v>
      </c>
      <c r="B5" s="7">
        <v>0.478</v>
      </c>
      <c r="C5" s="7">
        <v>0.491</v>
      </c>
      <c r="D5" s="7">
        <v>-0.297</v>
      </c>
    </row>
    <row r="6" ht="14.25" customHeight="1">
      <c r="A6" s="6" t="s">
        <v>15</v>
      </c>
      <c r="B6" s="7">
        <f t="shared" ref="B6:D6" si="1">B3*-1</f>
        <v>-67.384</v>
      </c>
      <c r="C6" s="7">
        <f t="shared" si="1"/>
        <v>3.879</v>
      </c>
      <c r="D6" s="7">
        <f t="shared" si="1"/>
        <v>-38.223</v>
      </c>
    </row>
    <row r="7" ht="14.25" customHeight="1">
      <c r="A7" s="6" t="s">
        <v>16</v>
      </c>
      <c r="B7" s="7">
        <v>0.0</v>
      </c>
      <c r="C7" s="7">
        <v>0.0</v>
      </c>
      <c r="D7" s="7">
        <v>0.0</v>
      </c>
    </row>
    <row r="8" ht="14.25" customHeight="1">
      <c r="A8" s="6" t="s">
        <v>17</v>
      </c>
      <c r="B8" s="7">
        <v>138.7</v>
      </c>
      <c r="C8" s="7">
        <v>-164.4</v>
      </c>
      <c r="D8" s="7">
        <v>-34.4</v>
      </c>
    </row>
    <row r="9" ht="14.25" customHeight="1">
      <c r="A9" s="6" t="s">
        <v>18</v>
      </c>
      <c r="B9" s="7">
        <v>-66.87</v>
      </c>
      <c r="C9" s="7">
        <v>4.37</v>
      </c>
      <c r="D9" s="7">
        <v>-38.52</v>
      </c>
    </row>
    <row r="10" ht="14.25" customHeight="1">
      <c r="A10" s="6" t="s">
        <v>19</v>
      </c>
      <c r="B10" s="7">
        <f t="shared" ref="B10:D10" si="2">B4*-1</f>
        <v>-206.048</v>
      </c>
      <c r="C10" s="7">
        <f t="shared" si="2"/>
        <v>168.279</v>
      </c>
      <c r="D10" s="7">
        <f t="shared" si="2"/>
        <v>-3.823</v>
      </c>
    </row>
    <row r="11" ht="14.25" customHeight="1">
      <c r="A11" s="6" t="s">
        <v>20</v>
      </c>
      <c r="B11" s="7">
        <f t="shared" ref="B11:D11" si="3">B8*-1</f>
        <v>-138.7</v>
      </c>
      <c r="C11" s="7">
        <f t="shared" si="3"/>
        <v>164.4</v>
      </c>
      <c r="D11" s="7">
        <f t="shared" si="3"/>
        <v>34.4</v>
      </c>
    </row>
    <row r="12" ht="14.25" customHeight="1">
      <c r="A12" s="6" t="s">
        <v>21</v>
      </c>
      <c r="B12" s="7">
        <v>0.0</v>
      </c>
      <c r="C12" s="7">
        <v>0.0</v>
      </c>
      <c r="D12" s="7">
        <v>0.0</v>
      </c>
    </row>
    <row r="13" ht="14.25" customHeight="1">
      <c r="A13" s="6" t="s">
        <v>22</v>
      </c>
      <c r="B13" s="7">
        <v>-205.57</v>
      </c>
      <c r="C13" s="7">
        <v>168.77</v>
      </c>
      <c r="D13" s="7">
        <v>-4.12</v>
      </c>
    </row>
    <row r="14" ht="14.25" customHeight="1">
      <c r="A14" s="6" t="s">
        <v>23</v>
      </c>
      <c r="B14" s="7">
        <f t="shared" ref="B14:D14" si="4">B5*-1</f>
        <v>-0.478</v>
      </c>
      <c r="C14" s="7">
        <f t="shared" si="4"/>
        <v>-0.491</v>
      </c>
      <c r="D14" s="7">
        <f t="shared" si="4"/>
        <v>0.297</v>
      </c>
    </row>
    <row r="15" ht="14.25" customHeight="1">
      <c r="A15" s="6" t="s">
        <v>24</v>
      </c>
      <c r="B15" s="7">
        <f t="shared" ref="B15:D15" si="5">B9*-1</f>
        <v>66.87</v>
      </c>
      <c r="C15" s="7">
        <f t="shared" si="5"/>
        <v>-4.37</v>
      </c>
      <c r="D15" s="7">
        <f t="shared" si="5"/>
        <v>38.52</v>
      </c>
    </row>
    <row r="16" ht="14.25" customHeight="1">
      <c r="A16" s="6" t="s">
        <v>25</v>
      </c>
      <c r="B16" s="7">
        <f t="shared" ref="B16:D16" si="6">B13*-1</f>
        <v>205.57</v>
      </c>
      <c r="C16" s="7">
        <f t="shared" si="6"/>
        <v>-168.77</v>
      </c>
      <c r="D16" s="7">
        <f t="shared" si="6"/>
        <v>4.12</v>
      </c>
    </row>
    <row r="17" ht="14.25" customHeight="1">
      <c r="A17" s="6" t="s">
        <v>26</v>
      </c>
      <c r="B17" s="7">
        <v>0.0</v>
      </c>
      <c r="C17" s="7">
        <v>0.0</v>
      </c>
      <c r="D17" s="7">
        <v>0.0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57"/>
    <col customWidth="1" min="2" max="2" width="16.86"/>
    <col customWidth="1" min="3" max="3" width="12.71"/>
    <col customWidth="1" min="4" max="4" width="11.0"/>
    <col customWidth="1" min="5" max="26" width="8.71"/>
  </cols>
  <sheetData>
    <row r="1" ht="14.25" customHeight="1">
      <c r="A1" s="8" t="s">
        <v>27</v>
      </c>
      <c r="B1" s="9" t="s">
        <v>4</v>
      </c>
    </row>
    <row r="2" ht="14.25" customHeight="1">
      <c r="A2" s="10" t="s">
        <v>1</v>
      </c>
      <c r="B2" s="11">
        <f>VLOOKUP('GEO -&gt; XYZ'!B1,DATA!A2:C5,2,FALSE)</f>
        <v>6378160</v>
      </c>
    </row>
    <row r="3" ht="14.25" customHeight="1">
      <c r="A3" s="10" t="s">
        <v>2</v>
      </c>
      <c r="B3" s="12">
        <f>VLOOKUP('GEO -&gt; XYZ'!B1,DATA!A2:C5,3,FALSE)</f>
        <v>0.003352891869</v>
      </c>
    </row>
    <row r="4" ht="14.25" customHeight="1">
      <c r="A4" s="10" t="s">
        <v>28</v>
      </c>
      <c r="B4" s="13"/>
    </row>
    <row r="5" ht="14.25" customHeight="1">
      <c r="A5" s="10" t="s">
        <v>29</v>
      </c>
      <c r="B5" s="13"/>
    </row>
    <row r="6" ht="14.25" customHeight="1">
      <c r="A6" s="14" t="s">
        <v>30</v>
      </c>
      <c r="B6" s="15"/>
    </row>
    <row r="7" ht="6.0" customHeight="1">
      <c r="A7" s="16"/>
      <c r="B7" s="17"/>
    </row>
    <row r="8" ht="14.25" customHeight="1">
      <c r="A8" s="8" t="s">
        <v>31</v>
      </c>
      <c r="B8" s="18">
        <v>-15.4023044</v>
      </c>
      <c r="C8" s="19"/>
    </row>
    <row r="9" ht="14.25" customHeight="1">
      <c r="A9" s="10" t="s">
        <v>32</v>
      </c>
      <c r="B9" s="20">
        <v>-47.4908686</v>
      </c>
    </row>
    <row r="10" ht="14.25" customHeight="1">
      <c r="A10" s="10" t="s">
        <v>33</v>
      </c>
      <c r="B10" s="13">
        <v>1023.34</v>
      </c>
    </row>
    <row r="11" ht="14.25" customHeight="1">
      <c r="A11" s="10" t="s">
        <v>34</v>
      </c>
      <c r="B11" s="13"/>
    </row>
    <row r="12" ht="14.25" customHeight="1">
      <c r="A12" s="14" t="s">
        <v>35</v>
      </c>
      <c r="B12" s="15"/>
    </row>
    <row r="13" ht="6.0" customHeight="1">
      <c r="A13" s="17"/>
      <c r="B13" s="17"/>
    </row>
    <row r="14" ht="14.25" customHeight="1">
      <c r="A14" s="8" t="s">
        <v>36</v>
      </c>
      <c r="B14" s="21"/>
    </row>
    <row r="15" ht="14.25" customHeight="1">
      <c r="A15" s="10" t="s">
        <v>37</v>
      </c>
      <c r="B15" s="22"/>
    </row>
    <row r="16" ht="14.25" customHeight="1">
      <c r="A16" s="14" t="s">
        <v>38</v>
      </c>
      <c r="B16" s="23"/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howErrorMessage="1" sqref="B1">
      <formula1>DATA!$A$2:$A$5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57"/>
    <col customWidth="1" min="2" max="2" width="16.86"/>
    <col customWidth="1" min="3" max="3" width="8.86"/>
    <col customWidth="1" min="4" max="4" width="13.29"/>
    <col customWidth="1" min="5" max="5" width="13.14"/>
    <col customWidth="1" min="6" max="6" width="6.0"/>
    <col customWidth="1" min="7" max="7" width="17.0"/>
    <col customWidth="1" min="8" max="26" width="8.71"/>
  </cols>
  <sheetData>
    <row r="1" ht="14.25" customHeight="1">
      <c r="A1" s="8" t="s">
        <v>27</v>
      </c>
      <c r="B1" s="9" t="str">
        <f>'GEO -&gt; XYZ'!B1</f>
        <v>SAD69</v>
      </c>
    </row>
    <row r="2" ht="14.25" customHeight="1">
      <c r="A2" s="10" t="s">
        <v>1</v>
      </c>
      <c r="B2" s="24">
        <f>VLOOKUP('GEO -&gt; XYZ'!B1,DATA!A2:C5,2,FALSE)</f>
        <v>6378160</v>
      </c>
    </row>
    <row r="3" ht="14.25" customHeight="1">
      <c r="A3" s="10" t="s">
        <v>2</v>
      </c>
      <c r="B3" s="12">
        <f>VLOOKUP('GEO -&gt; XYZ'!B1,DATA!A2:C5,3,FALSE)</f>
        <v>0.003352891869</v>
      </c>
    </row>
    <row r="4" ht="14.25" customHeight="1">
      <c r="A4" s="10" t="s">
        <v>28</v>
      </c>
      <c r="B4" s="13"/>
    </row>
    <row r="5" ht="14.25" customHeight="1">
      <c r="A5" s="10" t="s">
        <v>30</v>
      </c>
      <c r="B5" s="13"/>
    </row>
    <row r="6" ht="14.25" customHeight="1">
      <c r="A6" s="10" t="s">
        <v>29</v>
      </c>
      <c r="B6" s="13"/>
    </row>
    <row r="7" ht="14.25" customHeight="1">
      <c r="A7" s="14" t="s">
        <v>39</v>
      </c>
      <c r="B7" s="15"/>
    </row>
    <row r="8" ht="14.25" customHeight="1">
      <c r="A8" s="17"/>
      <c r="B8" s="17"/>
    </row>
    <row r="9" ht="14.25" customHeight="1">
      <c r="A9" s="8" t="s">
        <v>36</v>
      </c>
      <c r="B9" s="21"/>
    </row>
    <row r="10" ht="14.25" customHeight="1">
      <c r="A10" s="10" t="s">
        <v>37</v>
      </c>
      <c r="B10" s="22"/>
    </row>
    <row r="11" ht="14.25" customHeight="1">
      <c r="A11" s="14" t="s">
        <v>38</v>
      </c>
      <c r="B11" s="23"/>
    </row>
    <row r="12" ht="14.25" customHeight="1">
      <c r="A12" s="16"/>
      <c r="B12" s="25"/>
    </row>
    <row r="13" ht="14.25" customHeight="1">
      <c r="A13" s="8" t="s">
        <v>40</v>
      </c>
      <c r="B13" s="9"/>
      <c r="G13" s="26"/>
    </row>
    <row r="14" ht="14.25" customHeight="1">
      <c r="A14" s="10" t="s">
        <v>32</v>
      </c>
      <c r="B14" s="13"/>
      <c r="G14" s="26"/>
    </row>
    <row r="15" ht="14.25" customHeight="1">
      <c r="A15" s="10" t="s">
        <v>33</v>
      </c>
      <c r="B15" s="13"/>
    </row>
    <row r="16" ht="14.25" customHeight="1">
      <c r="A16" s="14" t="s">
        <v>41</v>
      </c>
      <c r="B16" s="15"/>
      <c r="G16" s="27"/>
    </row>
    <row r="17" ht="14.25" customHeight="1"/>
    <row r="18" ht="14.25" customHeight="1"/>
    <row r="19" ht="14.25" customHeight="1"/>
    <row r="20" ht="15.0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howErrorMessage="1" sqref="B1">
      <formula1>DATA!$A$2:$A$5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12.86"/>
    <col customWidth="1" min="3" max="3" width="1.57"/>
    <col customWidth="1" min="4" max="4" width="12.29"/>
    <col customWidth="1" min="5" max="5" width="12.86"/>
    <col customWidth="1" min="6" max="7" width="8.71"/>
    <col customWidth="1" min="8" max="8" width="3.14"/>
    <col customWidth="1" min="9" max="9" width="3.29"/>
    <col customWidth="1" min="10" max="10" width="7.29"/>
    <col customWidth="1" min="11" max="11" width="5.86"/>
    <col customWidth="1" min="12" max="12" width="9.29"/>
    <col customWidth="1" min="13" max="13" width="4.86"/>
    <col customWidth="1" min="14" max="14" width="9.29"/>
    <col customWidth="1" min="15" max="16" width="5.71"/>
    <col customWidth="1" min="17" max="17" width="4.43"/>
    <col customWidth="1" min="18" max="18" width="6.86"/>
    <col customWidth="1" min="19" max="19" width="5.0"/>
    <col customWidth="1" min="20" max="20" width="10.43"/>
    <col customWidth="1" min="21" max="26" width="8.71"/>
  </cols>
  <sheetData>
    <row r="1" ht="14.25" customHeight="1">
      <c r="A1" s="8" t="s">
        <v>27</v>
      </c>
      <c r="B1" s="9" t="s">
        <v>3</v>
      </c>
      <c r="G1" s="28"/>
      <c r="H1" s="29" t="s">
        <v>42</v>
      </c>
      <c r="I1" s="29"/>
      <c r="J1" s="30"/>
      <c r="K1" s="30"/>
      <c r="L1" s="31"/>
      <c r="M1" s="29"/>
      <c r="N1" s="30"/>
      <c r="O1" s="30"/>
      <c r="P1" s="31"/>
      <c r="Q1" s="29"/>
      <c r="R1" s="32"/>
      <c r="S1" s="29"/>
      <c r="T1" s="33"/>
    </row>
    <row r="2" ht="14.25" customHeight="1">
      <c r="A2" s="10" t="s">
        <v>1</v>
      </c>
      <c r="B2" s="11">
        <f>VLOOKUP('GEO -&gt; XYZ'!B1,DATA!A2:C5,2,FALSE)</f>
        <v>6378160</v>
      </c>
      <c r="G2" s="28"/>
      <c r="H2" s="29" t="s">
        <v>43</v>
      </c>
      <c r="I2" s="34" t="s">
        <v>44</v>
      </c>
      <c r="J2" s="30"/>
      <c r="K2" s="30"/>
      <c r="L2" s="31"/>
      <c r="M2" s="29" t="s">
        <v>36</v>
      </c>
      <c r="N2" s="30"/>
      <c r="O2" s="30"/>
      <c r="P2" s="31"/>
      <c r="Q2" s="34" t="s">
        <v>36</v>
      </c>
      <c r="R2" s="32"/>
      <c r="S2" s="34" t="s">
        <v>45</v>
      </c>
      <c r="T2" s="33"/>
    </row>
    <row r="3" ht="14.25" customHeight="1">
      <c r="A3" s="10" t="s">
        <v>2</v>
      </c>
      <c r="B3" s="12">
        <f>VLOOKUP('GEO -&gt; XYZ'!B1,DATA!A2:C5,3,FALSE)</f>
        <v>0.003352891869</v>
      </c>
      <c r="G3" s="28"/>
      <c r="H3" s="29" t="s">
        <v>46</v>
      </c>
      <c r="I3" s="29"/>
      <c r="J3" s="30"/>
      <c r="K3" s="30"/>
      <c r="L3" s="31"/>
      <c r="M3" s="29"/>
      <c r="N3" s="30"/>
      <c r="O3" s="30"/>
      <c r="P3" s="31"/>
      <c r="Q3" s="29"/>
      <c r="R3" s="32"/>
      <c r="S3" s="29"/>
      <c r="T3" s="33"/>
    </row>
    <row r="4" ht="14.25" customHeight="1">
      <c r="A4" s="10" t="s">
        <v>29</v>
      </c>
      <c r="B4" s="13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</row>
    <row r="5" ht="14.25" customHeight="1">
      <c r="A5" s="10" t="s">
        <v>28</v>
      </c>
      <c r="B5" s="13"/>
      <c r="G5" s="28"/>
      <c r="H5" s="29" t="s">
        <v>42</v>
      </c>
      <c r="I5" s="29"/>
      <c r="J5" s="30"/>
      <c r="K5" s="30"/>
      <c r="L5" s="31"/>
      <c r="M5" s="29"/>
      <c r="N5" s="32"/>
      <c r="O5" s="30"/>
      <c r="P5" s="30"/>
      <c r="Q5" s="30"/>
      <c r="R5" s="30"/>
      <c r="S5" s="30"/>
      <c r="T5" s="30"/>
    </row>
    <row r="6" ht="14.25" customHeight="1">
      <c r="A6" s="35" t="s">
        <v>47</v>
      </c>
      <c r="B6" s="36"/>
      <c r="C6" s="37"/>
      <c r="D6" s="35" t="s">
        <v>48</v>
      </c>
      <c r="E6" s="36"/>
      <c r="G6" s="28"/>
      <c r="H6" s="29" t="s">
        <v>43</v>
      </c>
      <c r="I6" s="34" t="s">
        <v>44</v>
      </c>
      <c r="J6" s="30"/>
      <c r="K6" s="30"/>
      <c r="L6" s="31"/>
      <c r="M6" s="34" t="s">
        <v>36</v>
      </c>
      <c r="N6" s="32"/>
      <c r="O6" s="30"/>
      <c r="P6" s="30"/>
      <c r="Q6" s="30"/>
      <c r="R6" s="30"/>
      <c r="S6" s="30"/>
      <c r="T6" s="30"/>
    </row>
    <row r="7" ht="14.25" customHeight="1">
      <c r="A7" s="10" t="s">
        <v>49</v>
      </c>
      <c r="B7" s="20">
        <v>-15.4023044</v>
      </c>
      <c r="C7" s="38"/>
      <c r="D7" s="10" t="s">
        <v>50</v>
      </c>
      <c r="E7" s="20">
        <v>-15.4023144</v>
      </c>
      <c r="G7" s="28"/>
      <c r="H7" s="29" t="s">
        <v>46</v>
      </c>
      <c r="I7" s="29"/>
      <c r="J7" s="30"/>
      <c r="K7" s="30"/>
      <c r="L7" s="31"/>
      <c r="M7" s="29"/>
      <c r="N7" s="32"/>
      <c r="O7" s="30"/>
      <c r="P7" s="30"/>
      <c r="Q7" s="30"/>
      <c r="R7" s="30"/>
      <c r="S7" s="30"/>
      <c r="T7" s="30"/>
    </row>
    <row r="8" ht="14.25" customHeight="1">
      <c r="A8" s="10" t="s">
        <v>51</v>
      </c>
      <c r="B8" s="20">
        <v>-47.4908686</v>
      </c>
      <c r="C8" s="38"/>
      <c r="D8" s="10" t="s">
        <v>52</v>
      </c>
      <c r="E8" s="20">
        <v>-47.4909686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ht="14.25" customHeight="1">
      <c r="A9" s="10" t="s">
        <v>53</v>
      </c>
      <c r="B9" s="13">
        <v>1023.34</v>
      </c>
      <c r="C9" s="38"/>
      <c r="D9" s="10" t="s">
        <v>33</v>
      </c>
      <c r="E9" s="13">
        <v>1027.34</v>
      </c>
      <c r="H9" s="29" t="s">
        <v>42</v>
      </c>
      <c r="I9" s="29"/>
      <c r="J9" s="39"/>
      <c r="K9" s="29"/>
      <c r="L9" s="33"/>
      <c r="M9" s="29"/>
      <c r="N9" s="33"/>
      <c r="O9" s="30"/>
      <c r="P9" s="30"/>
      <c r="Q9" s="30"/>
      <c r="R9" s="30"/>
      <c r="S9" s="30"/>
      <c r="T9" s="30"/>
    </row>
    <row r="10" ht="17.25" customHeight="1">
      <c r="A10" s="40"/>
      <c r="B10" s="13"/>
      <c r="C10" s="38"/>
      <c r="D10" s="40"/>
      <c r="E10" s="13"/>
      <c r="H10" s="29" t="s">
        <v>43</v>
      </c>
      <c r="I10" s="34" t="s">
        <v>44</v>
      </c>
      <c r="J10" s="39"/>
      <c r="K10" s="34" t="s">
        <v>45</v>
      </c>
      <c r="L10" s="33"/>
      <c r="M10" s="34" t="s">
        <v>44</v>
      </c>
      <c r="N10" s="33"/>
      <c r="O10" s="30"/>
      <c r="P10" s="30"/>
      <c r="Q10" s="30"/>
      <c r="R10" s="30"/>
      <c r="S10" s="30"/>
      <c r="T10" s="30"/>
    </row>
    <row r="11" ht="14.25" customHeight="1">
      <c r="A11" s="10" t="s">
        <v>34</v>
      </c>
      <c r="B11" s="13"/>
      <c r="C11" s="38"/>
      <c r="D11" s="10" t="s">
        <v>34</v>
      </c>
      <c r="E11" s="13"/>
      <c r="H11" s="29" t="s">
        <v>46</v>
      </c>
      <c r="I11" s="29"/>
      <c r="J11" s="39"/>
      <c r="K11" s="29"/>
      <c r="L11" s="33"/>
      <c r="M11" s="29"/>
      <c r="N11" s="33"/>
      <c r="O11" s="30"/>
      <c r="P11" s="30"/>
      <c r="Q11" s="30"/>
      <c r="R11" s="30"/>
      <c r="S11" s="30"/>
      <c r="T11" s="30"/>
    </row>
    <row r="12" ht="14.25" customHeight="1">
      <c r="A12" s="10" t="s">
        <v>35</v>
      </c>
      <c r="B12" s="13"/>
      <c r="C12" s="38"/>
      <c r="D12" s="10" t="s">
        <v>35</v>
      </c>
      <c r="E12" s="13"/>
    </row>
    <row r="13" ht="6.75" customHeight="1">
      <c r="A13" s="40"/>
      <c r="B13" s="13"/>
      <c r="C13" s="38"/>
      <c r="D13" s="40"/>
      <c r="E13" s="13"/>
    </row>
    <row r="14" ht="14.25" customHeight="1">
      <c r="A14" s="10" t="s">
        <v>54</v>
      </c>
      <c r="B14" s="13"/>
      <c r="C14" s="38"/>
      <c r="D14" s="10" t="s">
        <v>30</v>
      </c>
      <c r="E14" s="13"/>
    </row>
    <row r="15" ht="6.0" customHeight="1">
      <c r="A15" s="40"/>
      <c r="B15" s="13"/>
      <c r="C15" s="38"/>
      <c r="D15" s="40"/>
      <c r="E15" s="13"/>
    </row>
    <row r="16" ht="14.25" customHeight="1">
      <c r="A16" s="10" t="s">
        <v>55</v>
      </c>
      <c r="B16" s="22"/>
      <c r="C16" s="38"/>
      <c r="D16" s="10" t="s">
        <v>36</v>
      </c>
      <c r="E16" s="22"/>
    </row>
    <row r="17" ht="14.25" customHeight="1">
      <c r="A17" s="10" t="s">
        <v>56</v>
      </c>
      <c r="B17" s="22"/>
      <c r="C17" s="38"/>
      <c r="D17" s="10" t="s">
        <v>37</v>
      </c>
      <c r="E17" s="22"/>
    </row>
    <row r="18" ht="14.25" customHeight="1">
      <c r="A18" s="14" t="s">
        <v>57</v>
      </c>
      <c r="B18" s="23"/>
      <c r="C18" s="41"/>
      <c r="D18" s="14" t="s">
        <v>38</v>
      </c>
      <c r="E18" s="23"/>
    </row>
    <row r="19" ht="9.0" customHeight="1">
      <c r="A19" s="17"/>
      <c r="B19" s="17"/>
      <c r="C19" s="17"/>
      <c r="D19" s="17"/>
      <c r="E19" s="17"/>
    </row>
    <row r="20" ht="14.25" customHeight="1">
      <c r="A20" s="42" t="s">
        <v>58</v>
      </c>
      <c r="B20" s="37"/>
      <c r="C20" s="37"/>
      <c r="D20" s="42" t="s">
        <v>42</v>
      </c>
      <c r="E20" s="43"/>
    </row>
    <row r="21" ht="14.25" customHeight="1">
      <c r="A21" s="44" t="s">
        <v>59</v>
      </c>
      <c r="B21" s="38"/>
      <c r="C21" s="38"/>
      <c r="D21" s="44" t="s">
        <v>43</v>
      </c>
      <c r="E21" s="13"/>
    </row>
    <row r="22" ht="14.25" customHeight="1">
      <c r="A22" s="45" t="s">
        <v>60</v>
      </c>
      <c r="B22" s="41"/>
      <c r="C22" s="41"/>
      <c r="D22" s="45" t="s">
        <v>46</v>
      </c>
      <c r="E22" s="15"/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6:B6"/>
    <mergeCell ref="D6:E6"/>
  </mergeCells>
  <dataValidations>
    <dataValidation type="list" allowBlank="1" showErrorMessage="1" sqref="B1">
      <formula1>DATA!$A$2:$A$5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12.86"/>
    <col customWidth="1" min="3" max="3" width="12.29"/>
    <col customWidth="1" min="4" max="4" width="12.86"/>
    <col customWidth="1" min="5" max="6" width="8.71"/>
    <col customWidth="1" min="7" max="7" width="3.14"/>
    <col customWidth="1" min="8" max="8" width="3.29"/>
    <col customWidth="1" min="9" max="9" width="8.29"/>
    <col customWidth="1" min="10" max="10" width="5.86"/>
    <col customWidth="1" min="11" max="11" width="11.86"/>
    <col customWidth="1" min="12" max="12" width="4.86"/>
    <col customWidth="1" min="13" max="13" width="10.86"/>
    <col customWidth="1" min="14" max="15" width="5.71"/>
    <col customWidth="1" min="16" max="16" width="4.43"/>
    <col customWidth="1" min="17" max="17" width="8.57"/>
    <col customWidth="1" min="18" max="18" width="5.0"/>
    <col customWidth="1" min="19" max="19" width="11.14"/>
    <col customWidth="1" min="20" max="26" width="8.71"/>
  </cols>
  <sheetData>
    <row r="1" ht="14.25" customHeight="1">
      <c r="A1" s="8" t="s">
        <v>27</v>
      </c>
      <c r="B1" s="9" t="s">
        <v>3</v>
      </c>
      <c r="F1" s="28"/>
      <c r="G1" s="29" t="s">
        <v>36</v>
      </c>
      <c r="H1" s="29"/>
      <c r="I1" s="30"/>
      <c r="J1" s="30"/>
      <c r="K1" s="31"/>
      <c r="L1" s="29"/>
      <c r="M1" s="30"/>
      <c r="N1" s="30"/>
      <c r="O1" s="31"/>
      <c r="P1" s="29"/>
      <c r="Q1" s="32"/>
      <c r="R1" s="29"/>
      <c r="S1" s="33"/>
    </row>
    <row r="2" ht="14.25" customHeight="1">
      <c r="A2" s="10" t="s">
        <v>1</v>
      </c>
      <c r="B2" s="11">
        <f>VLOOKUP('GEO -&gt; XYZ'!B1,DATA!A2:C5,2,FALSE)</f>
        <v>6378160</v>
      </c>
      <c r="F2" s="28"/>
      <c r="G2" s="29" t="s">
        <v>37</v>
      </c>
      <c r="H2" s="34" t="s">
        <v>44</v>
      </c>
      <c r="I2" s="30"/>
      <c r="J2" s="30"/>
      <c r="K2" s="31"/>
      <c r="L2" s="29" t="s">
        <v>36</v>
      </c>
      <c r="M2" s="30"/>
      <c r="N2" s="30"/>
      <c r="O2" s="31"/>
      <c r="P2" s="34" t="s">
        <v>36</v>
      </c>
      <c r="Q2" s="32"/>
      <c r="R2" s="34" t="s">
        <v>45</v>
      </c>
      <c r="S2" s="33"/>
    </row>
    <row r="3" ht="14.25" customHeight="1">
      <c r="A3" s="10" t="s">
        <v>2</v>
      </c>
      <c r="B3" s="12">
        <f>VLOOKUP('GEO -&gt; XYZ'!B1,DATA!A2:C5,3,FALSE)</f>
        <v>0.003352891869</v>
      </c>
      <c r="F3" s="28"/>
      <c r="G3" s="29" t="s">
        <v>38</v>
      </c>
      <c r="H3" s="29"/>
      <c r="I3" s="30"/>
      <c r="J3" s="30"/>
      <c r="K3" s="31"/>
      <c r="L3" s="29"/>
      <c r="M3" s="30"/>
      <c r="N3" s="30"/>
      <c r="O3" s="31"/>
      <c r="P3" s="29"/>
      <c r="Q3" s="32"/>
      <c r="R3" s="29"/>
      <c r="S3" s="33"/>
    </row>
    <row r="4" ht="14.25" customHeight="1">
      <c r="A4" s="10" t="s">
        <v>29</v>
      </c>
      <c r="B4" s="13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ht="14.25" customHeight="1">
      <c r="A5" s="10" t="s">
        <v>28</v>
      </c>
      <c r="B5" s="13"/>
      <c r="F5" s="28"/>
      <c r="G5" s="29" t="s">
        <v>36</v>
      </c>
      <c r="H5" s="29"/>
      <c r="I5" s="30"/>
      <c r="J5" s="30"/>
      <c r="K5" s="31"/>
      <c r="L5" s="29"/>
      <c r="M5" s="32"/>
      <c r="N5" s="30"/>
      <c r="O5" s="30"/>
      <c r="P5" s="30"/>
      <c r="Q5" s="30"/>
      <c r="R5" s="30"/>
      <c r="S5" s="30"/>
    </row>
    <row r="6" ht="14.25" customHeight="1">
      <c r="A6" s="35" t="s">
        <v>47</v>
      </c>
      <c r="B6" s="36"/>
      <c r="F6" s="28"/>
      <c r="G6" s="29" t="s">
        <v>37</v>
      </c>
      <c r="H6" s="34" t="s">
        <v>44</v>
      </c>
      <c r="I6" s="30"/>
      <c r="J6" s="30"/>
      <c r="K6" s="31"/>
      <c r="L6" s="34" t="s">
        <v>36</v>
      </c>
      <c r="M6" s="32"/>
      <c r="N6" s="30"/>
      <c r="O6" s="30"/>
      <c r="P6" s="30"/>
      <c r="Q6" s="30"/>
      <c r="R6" s="30"/>
      <c r="S6" s="30"/>
    </row>
    <row r="7" ht="14.25" customHeight="1">
      <c r="A7" s="10" t="s">
        <v>61</v>
      </c>
      <c r="B7" s="20">
        <v>-15.4023044</v>
      </c>
      <c r="F7" s="28"/>
      <c r="G7" s="29" t="s">
        <v>38</v>
      </c>
      <c r="H7" s="29"/>
      <c r="I7" s="30"/>
      <c r="J7" s="30"/>
      <c r="K7" s="31"/>
      <c r="L7" s="29"/>
      <c r="M7" s="32"/>
      <c r="N7" s="30"/>
      <c r="O7" s="30"/>
      <c r="P7" s="30"/>
      <c r="Q7" s="30"/>
      <c r="R7" s="30"/>
      <c r="S7" s="30"/>
    </row>
    <row r="8" ht="14.25" customHeight="1">
      <c r="A8" s="10" t="s">
        <v>62</v>
      </c>
      <c r="B8" s="20">
        <v>-47.4908686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ht="14.25" customHeight="1">
      <c r="A9" s="10" t="s">
        <v>63</v>
      </c>
      <c r="B9" s="13">
        <v>1023.34</v>
      </c>
      <c r="G9" s="29" t="s">
        <v>36</v>
      </c>
      <c r="H9" s="29"/>
      <c r="I9" s="39"/>
      <c r="J9" s="29"/>
      <c r="K9" s="33"/>
      <c r="L9" s="29"/>
      <c r="M9" s="33"/>
      <c r="N9" s="30"/>
      <c r="O9" s="30"/>
      <c r="P9" s="30"/>
      <c r="Q9" s="30"/>
      <c r="R9" s="30"/>
      <c r="S9" s="30"/>
    </row>
    <row r="10" ht="17.25" customHeight="1">
      <c r="A10" s="40"/>
      <c r="B10" s="13"/>
      <c r="G10" s="29" t="s">
        <v>37</v>
      </c>
      <c r="H10" s="34" t="s">
        <v>44</v>
      </c>
      <c r="I10" s="39"/>
      <c r="J10" s="34" t="s">
        <v>45</v>
      </c>
      <c r="K10" s="33"/>
      <c r="L10" s="34" t="s">
        <v>44</v>
      </c>
      <c r="M10" s="33"/>
      <c r="N10" s="30"/>
      <c r="O10" s="30"/>
      <c r="P10" s="30"/>
      <c r="Q10" s="30"/>
      <c r="R10" s="30"/>
      <c r="S10" s="30"/>
    </row>
    <row r="11" ht="14.25" customHeight="1">
      <c r="A11" s="10" t="s">
        <v>34</v>
      </c>
      <c r="B11" s="13"/>
      <c r="G11" s="29" t="s">
        <v>38</v>
      </c>
      <c r="H11" s="29"/>
      <c r="I11" s="39"/>
      <c r="J11" s="29"/>
      <c r="K11" s="33"/>
      <c r="L11" s="29"/>
      <c r="M11" s="33"/>
      <c r="N11" s="30"/>
      <c r="O11" s="30"/>
      <c r="P11" s="30"/>
      <c r="Q11" s="30"/>
      <c r="R11" s="30"/>
      <c r="S11" s="30"/>
    </row>
    <row r="12" ht="14.25" customHeight="1">
      <c r="A12" s="10" t="s">
        <v>35</v>
      </c>
      <c r="B12" s="13"/>
    </row>
    <row r="13" ht="6.75" customHeight="1">
      <c r="A13" s="40"/>
      <c r="B13" s="13"/>
    </row>
    <row r="14" ht="14.25" customHeight="1">
      <c r="A14" s="10" t="s">
        <v>64</v>
      </c>
      <c r="B14" s="13"/>
    </row>
    <row r="15" ht="12.0" customHeight="1">
      <c r="A15" s="40"/>
      <c r="B15" s="13"/>
      <c r="C15" s="35" t="s">
        <v>48</v>
      </c>
      <c r="D15" s="36"/>
    </row>
    <row r="16" ht="14.25" customHeight="1">
      <c r="A16" s="10" t="s">
        <v>65</v>
      </c>
      <c r="B16" s="22"/>
      <c r="C16" s="10" t="s">
        <v>36</v>
      </c>
      <c r="D16" s="22"/>
    </row>
    <row r="17" ht="14.25" customHeight="1">
      <c r="A17" s="10" t="s">
        <v>66</v>
      </c>
      <c r="B17" s="22"/>
      <c r="C17" s="10" t="s">
        <v>37</v>
      </c>
      <c r="D17" s="22"/>
    </row>
    <row r="18" ht="14.25" customHeight="1">
      <c r="A18" s="14" t="s">
        <v>67</v>
      </c>
      <c r="B18" s="23"/>
      <c r="C18" s="14" t="s">
        <v>38</v>
      </c>
      <c r="D18" s="22"/>
    </row>
    <row r="19" ht="9.0" customHeight="1">
      <c r="A19" s="17"/>
      <c r="B19" s="17"/>
      <c r="C19" s="17"/>
      <c r="D19" s="17"/>
    </row>
    <row r="20" ht="14.25" customHeight="1">
      <c r="A20" s="42" t="s">
        <v>68</v>
      </c>
      <c r="B20" s="9"/>
      <c r="C20" s="42" t="s">
        <v>42</v>
      </c>
      <c r="D20" s="43"/>
    </row>
    <row r="21" ht="14.25" customHeight="1">
      <c r="A21" s="44" t="s">
        <v>69</v>
      </c>
      <c r="B21" s="13"/>
      <c r="C21" s="44" t="s">
        <v>43</v>
      </c>
      <c r="D21" s="13"/>
    </row>
    <row r="22" ht="14.25" customHeight="1">
      <c r="A22" s="45" t="s">
        <v>70</v>
      </c>
      <c r="B22" s="15"/>
      <c r="C22" s="45" t="s">
        <v>46</v>
      </c>
      <c r="D22" s="15"/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6:B6"/>
    <mergeCell ref="C15:D15"/>
  </mergeCells>
  <dataValidations>
    <dataValidation type="list" allowBlank="1" showErrorMessage="1" sqref="B1">
      <formula1>DATA!$A$2:$A$5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57"/>
    <col customWidth="1" min="2" max="2" width="16.86"/>
    <col customWidth="1" min="3" max="3" width="5.14"/>
    <col customWidth="1" min="4" max="4" width="17.29"/>
    <col customWidth="1" min="5" max="5" width="16.86"/>
    <col customWidth="1" hidden="1" min="6" max="9" width="8.71"/>
    <col customWidth="1" hidden="1" min="10" max="10" width="28.29"/>
    <col customWidth="1" min="11" max="26" width="8.71"/>
  </cols>
  <sheetData>
    <row r="1" ht="14.25" customHeight="1">
      <c r="A1" s="46" t="s">
        <v>71</v>
      </c>
      <c r="B1" s="47"/>
      <c r="D1" s="46" t="s">
        <v>72</v>
      </c>
      <c r="E1" s="47"/>
    </row>
    <row r="2" ht="14.25" customHeight="1">
      <c r="A2" s="8" t="s">
        <v>27</v>
      </c>
      <c r="B2" s="9" t="s">
        <v>6</v>
      </c>
      <c r="D2" s="8" t="s">
        <v>27</v>
      </c>
      <c r="E2" s="9" t="s">
        <v>3</v>
      </c>
    </row>
    <row r="3" ht="14.25" customHeight="1">
      <c r="A3" s="10" t="s">
        <v>1</v>
      </c>
      <c r="B3" s="11">
        <f>VLOOKUP(B2,DATA!A2:C5,2,FALSE)</f>
        <v>6378137</v>
      </c>
      <c r="D3" s="10" t="s">
        <v>1</v>
      </c>
      <c r="E3" s="24">
        <f>VLOOKUP(E2,DATA!A2:C5,2,FALSE)</f>
        <v>6378137</v>
      </c>
    </row>
    <row r="4" ht="14.25" customHeight="1">
      <c r="A4" s="10" t="s">
        <v>2</v>
      </c>
      <c r="B4" s="12">
        <f>VLOOKUP(B2,DATA!A2:C5,3,FALSE)</f>
        <v>0.003352810665</v>
      </c>
      <c r="D4" s="10" t="s">
        <v>2</v>
      </c>
      <c r="E4" s="12">
        <f>VLOOKUP(E2,DATA!A2:C5,3,FALSE)</f>
        <v>0.003352810681</v>
      </c>
    </row>
    <row r="5" ht="14.25" customHeight="1">
      <c r="A5" s="10" t="s">
        <v>28</v>
      </c>
      <c r="B5" s="13"/>
      <c r="D5" s="10" t="s">
        <v>28</v>
      </c>
      <c r="E5" s="13"/>
    </row>
    <row r="6" ht="14.25" customHeight="1">
      <c r="A6" s="10" t="s">
        <v>29</v>
      </c>
      <c r="B6" s="13"/>
      <c r="D6" s="10" t="s">
        <v>30</v>
      </c>
      <c r="E6" s="13"/>
    </row>
    <row r="7" ht="14.25" customHeight="1">
      <c r="A7" s="14" t="s">
        <v>30</v>
      </c>
      <c r="B7" s="15"/>
      <c r="D7" s="10" t="s">
        <v>29</v>
      </c>
      <c r="E7" s="13"/>
    </row>
    <row r="8" ht="19.5" customHeight="1">
      <c r="A8" s="48"/>
      <c r="B8" s="49"/>
      <c r="D8" s="14" t="s">
        <v>39</v>
      </c>
      <c r="E8" s="15"/>
    </row>
    <row r="9" ht="14.25" customHeight="1">
      <c r="A9" s="8" t="s">
        <v>31</v>
      </c>
      <c r="B9" s="18">
        <v>-15.4023044</v>
      </c>
      <c r="C9" s="19"/>
      <c r="D9" s="50"/>
      <c r="E9" s="49"/>
    </row>
    <row r="10" ht="14.25" customHeight="1">
      <c r="A10" s="10" t="s">
        <v>32</v>
      </c>
      <c r="B10" s="20">
        <v>-47.4908686</v>
      </c>
      <c r="D10" s="8" t="s">
        <v>36</v>
      </c>
      <c r="E10" s="21"/>
    </row>
    <row r="11" ht="14.25" customHeight="1">
      <c r="A11" s="10" t="s">
        <v>33</v>
      </c>
      <c r="B11" s="13">
        <v>1023.34</v>
      </c>
      <c r="D11" s="10" t="s">
        <v>37</v>
      </c>
      <c r="E11" s="22"/>
    </row>
    <row r="12" ht="14.25" customHeight="1">
      <c r="A12" s="10" t="s">
        <v>34</v>
      </c>
      <c r="B12" s="13"/>
      <c r="D12" s="14" t="s">
        <v>38</v>
      </c>
      <c r="E12" s="23"/>
    </row>
    <row r="13" ht="14.25" customHeight="1">
      <c r="A13" s="14" t="s">
        <v>35</v>
      </c>
      <c r="B13" s="15"/>
      <c r="D13" s="48"/>
      <c r="E13" s="51"/>
    </row>
    <row r="14" ht="26.25" customHeight="1">
      <c r="A14" s="50"/>
      <c r="B14" s="49"/>
      <c r="D14" s="8" t="s">
        <v>40</v>
      </c>
      <c r="E14" s="9"/>
      <c r="F14" s="19" t="str">
        <f t="shared" ref="F14:F15" si="1">ABS(J14)</f>
        <v>#DIV/0!</v>
      </c>
      <c r="G14" s="19" t="str">
        <f t="shared" ref="G14:G15" si="2">TRUNC(F14)</f>
        <v>#DIV/0!</v>
      </c>
      <c r="H14" s="19" t="str">
        <f t="shared" ref="H14:H15" si="3">TRUNC((F14-G14)*60)</f>
        <v>#DIV/0!</v>
      </c>
      <c r="I14" s="19" t="str">
        <f t="shared" ref="I14:I15" si="4">ROUND((F14-(G14+H14/60))*3600,3)</f>
        <v>#DIV/0!</v>
      </c>
      <c r="J14" s="26" t="str">
        <f>DEGREES(ATAN((E12*E3)/(SQRT(E10^2+E11^2)*E5)))</f>
        <v>#DIV/0!</v>
      </c>
    </row>
    <row r="15" ht="14.25" customHeight="1">
      <c r="A15" s="8" t="s">
        <v>36</v>
      </c>
      <c r="B15" s="21"/>
      <c r="D15" s="10" t="s">
        <v>32</v>
      </c>
      <c r="E15" s="13"/>
      <c r="F15" s="19" t="str">
        <f t="shared" si="1"/>
        <v>#DIV/0!</v>
      </c>
      <c r="G15" s="19" t="str">
        <f t="shared" si="2"/>
        <v>#DIV/0!</v>
      </c>
      <c r="H15" s="19" t="str">
        <f t="shared" si="3"/>
        <v>#DIV/0!</v>
      </c>
      <c r="I15" s="19" t="str">
        <f t="shared" si="4"/>
        <v>#DIV/0!</v>
      </c>
      <c r="J15" s="26" t="str">
        <f>DEGREES(ATAN(E11/E10))</f>
        <v>#DIV/0!</v>
      </c>
    </row>
    <row r="16" ht="14.25" customHeight="1">
      <c r="A16" s="10" t="s">
        <v>37</v>
      </c>
      <c r="B16" s="22"/>
      <c r="D16" s="10" t="s">
        <v>33</v>
      </c>
      <c r="E16" s="13"/>
    </row>
    <row r="17" ht="14.25" customHeight="1">
      <c r="A17" s="14" t="s">
        <v>38</v>
      </c>
      <c r="B17" s="23"/>
      <c r="D17" s="14" t="s">
        <v>41</v>
      </c>
      <c r="E17" s="15"/>
      <c r="F17" s="19" t="str">
        <f>ABS(J17)</f>
        <v>#DIV/0!</v>
      </c>
      <c r="G17" s="19" t="str">
        <f>TRUNC(F17)</f>
        <v>#DIV/0!</v>
      </c>
      <c r="H17" s="19" t="str">
        <f>TRUNC((F17-G17)*60)</f>
        <v>#DIV/0!</v>
      </c>
      <c r="I17" s="19" t="str">
        <f>ROUND((F17-(G17+H17/60))*3600,3)</f>
        <v>#DIV/0!</v>
      </c>
      <c r="J17" s="27" t="str">
        <f>DEGREES(ATAN((E12+E8*E5*(SIN(RADIANS(J14)))^3)/(SQRT(E10^2+E11^2)-(E7*E3*(COS(RADIANS(J14)))^3))))</f>
        <v>#DIV/0!</v>
      </c>
    </row>
    <row r="18" ht="14.25" customHeight="1"/>
    <row r="19" ht="14.25" customHeight="1">
      <c r="A19" s="52" t="str">
        <f>CONCATENATE(B2,"-",E2)</f>
        <v>WGS 84-SIRGAS 2000</v>
      </c>
      <c r="B19" s="36"/>
    </row>
    <row r="20" ht="14.25" customHeight="1">
      <c r="A20" s="10" t="s">
        <v>8</v>
      </c>
      <c r="B20" s="53">
        <f>VLOOKUP(A19,DXDYDZ!$A$2:$D$17,2,FALSE)</f>
        <v>-0.478</v>
      </c>
    </row>
    <row r="21" ht="14.25" customHeight="1">
      <c r="A21" s="10" t="s">
        <v>9</v>
      </c>
      <c r="B21" s="53">
        <f>VLOOKUP(A19,DXDYDZ!$A$2:$D$17,3,FALSE)</f>
        <v>-0.491</v>
      </c>
    </row>
    <row r="22" ht="14.25" customHeight="1">
      <c r="A22" s="14" t="s">
        <v>10</v>
      </c>
      <c r="B22" s="54">
        <f>VLOOKUP(A19,DXDYDZ!$A$2:$D$17,4,FALSE)</f>
        <v>0.297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1:B1"/>
    <mergeCell ref="D1:E1"/>
    <mergeCell ref="A19:B19"/>
  </mergeCells>
  <dataValidations>
    <dataValidation type="list" allowBlank="1" showErrorMessage="1" sqref="B2 E2">
      <formula1>DATA!$A$2:$A$5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